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showInkAnnotation="0" autoCompressPictures="0"/>
  <bookViews>
    <workbookView xWindow="-60" yWindow="-60" windowWidth="17340" windowHeight="20240"/>
  </bookViews>
  <sheets>
    <sheet name="myIO Kalkulátor" sheetId="1" r:id="rId1"/>
  </sheets>
  <calcPr calcId="130000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60" i="1"/>
  <c r="C59"/>
  <c r="C25"/>
  <c r="C62"/>
  <c r="C63"/>
  <c r="F62"/>
  <c r="C70"/>
  <c r="F70"/>
  <c r="F63"/>
  <c r="C71"/>
  <c r="F71"/>
  <c r="C19"/>
  <c r="F9"/>
  <c r="F21"/>
  <c r="C33"/>
  <c r="F33"/>
  <c r="C34"/>
  <c r="F34"/>
  <c r="C18"/>
  <c r="C35"/>
  <c r="F35"/>
  <c r="C40"/>
  <c r="F40"/>
  <c r="C41"/>
  <c r="F41"/>
  <c r="C39"/>
  <c r="C45"/>
  <c r="F45"/>
  <c r="C46"/>
  <c r="F46"/>
  <c r="C57"/>
  <c r="F57"/>
  <c r="C17"/>
  <c r="C75"/>
  <c r="F75"/>
  <c r="C76"/>
  <c r="F76"/>
  <c r="C42"/>
  <c r="F42"/>
  <c r="C47"/>
  <c r="F47"/>
  <c r="C53"/>
  <c r="F53"/>
  <c r="F39"/>
  <c r="F60"/>
  <c r="F59"/>
  <c r="F85"/>
  <c r="F86"/>
  <c r="F83"/>
  <c r="C83"/>
  <c r="F82"/>
  <c r="C82"/>
  <c r="F81"/>
  <c r="F80"/>
  <c r="C80"/>
  <c r="F79"/>
  <c r="C79"/>
  <c r="F78"/>
  <c r="F77"/>
  <c r="F74"/>
  <c r="C74"/>
  <c r="F73"/>
  <c r="F72"/>
  <c r="C72"/>
  <c r="F69"/>
  <c r="F68"/>
  <c r="C68"/>
  <c r="F67"/>
  <c r="C67"/>
  <c r="F66"/>
  <c r="C66"/>
  <c r="F65"/>
  <c r="C65"/>
  <c r="F64"/>
  <c r="C64"/>
  <c r="F61"/>
  <c r="F58"/>
  <c r="F56"/>
  <c r="C56"/>
  <c r="F55"/>
  <c r="F54"/>
  <c r="C54"/>
  <c r="F52"/>
  <c r="F51"/>
  <c r="C51"/>
  <c r="F50"/>
  <c r="F49"/>
  <c r="C49"/>
  <c r="F48"/>
  <c r="F44"/>
  <c r="C44"/>
  <c r="F43"/>
  <c r="F38"/>
  <c r="F37"/>
  <c r="F36"/>
  <c r="B29"/>
  <c r="F27"/>
  <c r="F26"/>
  <c r="F25"/>
  <c r="F24"/>
</calcChain>
</file>

<file path=xl/sharedStrings.xml><?xml version="1.0" encoding="utf-8"?>
<sst xmlns="http://schemas.openxmlformats.org/spreadsheetml/2006/main" count="84" uniqueCount="81">
  <si>
    <r>
      <rPr>
        <u/>
        <sz val="9"/>
        <color indexed="8"/>
        <rFont val="Verdana"/>
      </rPr>
      <t>Master BASIC Relé foglalat 93.61.7.024</t>
    </r>
  </si>
  <si>
    <r>
      <rPr>
        <u/>
        <sz val="9"/>
        <color indexed="8"/>
        <rFont val="Verdana"/>
      </rPr>
      <t>Slave Dimmer</t>
    </r>
  </si>
  <si>
    <r>
      <rPr>
        <u/>
        <sz val="9"/>
        <color indexed="8"/>
        <rFont val="Verdana"/>
      </rPr>
      <t xml:space="preserve">Variclip kengyel 095.01 </t>
    </r>
  </si>
  <si>
    <r>
      <rPr>
        <u/>
        <sz val="9"/>
        <color indexed="8"/>
        <rFont val="Verdana"/>
      </rPr>
      <t xml:space="preserve">Átkötőhíd kék 095.18 </t>
    </r>
  </si>
  <si>
    <r>
      <rPr>
        <u/>
        <sz val="9"/>
        <color indexed="8"/>
        <rFont val="Verdana"/>
      </rPr>
      <t>Átkötőhíd kék 093.20</t>
    </r>
  </si>
  <si>
    <t>Mean Well HDR-15-5</t>
  </si>
  <si>
    <r>
      <rPr>
        <u/>
        <sz val="9"/>
        <color indexed="8"/>
        <rFont val="Verdana"/>
      </rPr>
      <t>Mean Well HDR-15-12</t>
    </r>
  </si>
  <si>
    <r>
      <rPr>
        <u/>
        <sz val="9"/>
        <color indexed="8"/>
        <rFont val="Verdana"/>
      </rPr>
      <t>Mean Well HDR-60-12</t>
    </r>
  </si>
  <si>
    <r>
      <rPr>
        <u/>
        <sz val="9"/>
        <color indexed="8"/>
        <rFont val="Verdana"/>
      </rPr>
      <t xml:space="preserve">Mean Well HDR-150-12 </t>
    </r>
  </si>
  <si>
    <r>
      <rPr>
        <u/>
        <sz val="9"/>
        <color indexed="8"/>
        <rFont val="Verdana"/>
      </rPr>
      <t>SDM-630 Fogyasztás mérő</t>
    </r>
  </si>
  <si>
    <r>
      <rPr>
        <u/>
        <sz val="9"/>
        <color indexed="8"/>
        <rFont val="Verdana"/>
      </rPr>
      <t>MODBUS - myIO protokol konvertáló</t>
    </r>
  </si>
  <si>
    <t>Össz.bruttó:</t>
  </si>
  <si>
    <t>myIO kalkulátor v2.5</t>
    <phoneticPr fontId="5" type="noConversion"/>
  </si>
  <si>
    <t>Kimenetek</t>
  </si>
  <si>
    <t>Hőszenzorok (max. 40)</t>
  </si>
  <si>
    <t>Lámpák</t>
  </si>
  <si>
    <t>Sima</t>
  </si>
  <si>
    <t>Redőnyök</t>
  </si>
  <si>
    <t>Vízhatlan</t>
  </si>
  <si>
    <t>Fűtés körök</t>
  </si>
  <si>
    <t>Virtuális szenzor</t>
  </si>
  <si>
    <t>Szivattyúk</t>
  </si>
  <si>
    <t>Hőszenzor :</t>
  </si>
  <si>
    <t>Vezérelt konektorok</t>
  </si>
  <si>
    <t>Dimmelt 230V-os lámpák</t>
  </si>
  <si>
    <t>Opciók</t>
  </si>
  <si>
    <t>RGB ledszalagok</t>
  </si>
  <si>
    <t>Szerviz kijelző</t>
  </si>
  <si>
    <t>Fehér ledszalagok</t>
  </si>
  <si>
    <t>Fogyasztás mérő SDM630</t>
  </si>
  <si>
    <t>PWM kimenetek</t>
  </si>
  <si>
    <t>Telefonos support (óra)</t>
  </si>
  <si>
    <t>0-10V kimenetek</t>
  </si>
  <si>
    <t>Helyszíni kiszállás (nap)</t>
  </si>
  <si>
    <t>Virtuális (PCF digitális) kimenetek</t>
  </si>
  <si>
    <t>Összes digitális kimenet:</t>
  </si>
  <si>
    <t>Bemenetek</t>
  </si>
  <si>
    <t>Összes PWM kimenet:</t>
  </si>
  <si>
    <t>Nyomógombok</t>
  </si>
  <si>
    <t>Összes kimenet:</t>
  </si>
  <si>
    <t>Harmatpont szenzor</t>
  </si>
  <si>
    <t>Érzékelők</t>
  </si>
  <si>
    <t>Bemenetek:</t>
  </si>
  <si>
    <t>Árkalkuláció</t>
  </si>
  <si>
    <t>Relék</t>
  </si>
  <si>
    <t>myIO nettó:</t>
  </si>
  <si>
    <t>10A</t>
  </si>
  <si>
    <t>Relék,tápok,stb. nettó:</t>
  </si>
  <si>
    <t>16A</t>
  </si>
  <si>
    <t>Össz. nettó:</t>
  </si>
  <si>
    <t>6A - Vékony</t>
  </si>
  <si>
    <t>Össz. bruttó:</t>
  </si>
  <si>
    <t>Alkatrész</t>
  </si>
  <si>
    <t>db</t>
  </si>
  <si>
    <t>ár (nettó)</t>
  </si>
  <si>
    <t>összesen</t>
  </si>
  <si>
    <r>
      <rPr>
        <u/>
        <sz val="9"/>
        <color indexed="8"/>
        <rFont val="Verdana"/>
      </rPr>
      <t>IO Valet DUE 32 uni + 16 digit</t>
    </r>
  </si>
  <si>
    <r>
      <rPr>
        <u/>
        <sz val="9"/>
        <color indexed="8"/>
        <rFont val="Verdana"/>
      </rPr>
      <t>IO Valet DUE 64 uni + 32 digit</t>
    </r>
  </si>
  <si>
    <r>
      <rPr>
        <u/>
        <sz val="9"/>
        <color indexed="8"/>
        <rFont val="Verdana"/>
      </rPr>
      <t>IO Valet DUE 128 uni + 64 digit</t>
    </r>
  </si>
  <si>
    <r>
      <rPr>
        <u/>
        <sz val="9"/>
        <color indexed="8"/>
        <rFont val="Verdana"/>
      </rPr>
      <t>myIO-Controller DIN 3.4 (DUE)</t>
    </r>
  </si>
  <si>
    <r>
      <rPr>
        <u/>
        <sz val="9"/>
        <color indexed="8"/>
        <rFont val="Verdana"/>
      </rPr>
      <t>myIO-EXT32 PCF Input</t>
    </r>
  </si>
  <si>
    <r>
      <rPr>
        <u/>
        <sz val="9"/>
        <color indexed="8"/>
        <rFont val="Verdana"/>
      </rPr>
      <t>myIO-EXT32 PCA Output</t>
    </r>
  </si>
  <si>
    <r>
      <rPr>
        <u/>
        <sz val="9"/>
        <color indexed="8"/>
        <rFont val="Verdana"/>
      </rPr>
      <t>myIO-EXT8 PCF DIN portbővítő modul</t>
    </r>
  </si>
  <si>
    <r>
      <rPr>
        <u/>
        <sz val="9"/>
        <color indexed="8"/>
        <rFont val="Verdana"/>
      </rPr>
      <t>myIO-FET4 DIN PWM erősítő modul</t>
    </r>
  </si>
  <si>
    <r>
      <rPr>
        <u/>
        <sz val="9"/>
        <color indexed="8"/>
        <rFont val="Verdana"/>
      </rPr>
      <t>Gainta D12MG - kalapsínes doboz</t>
    </r>
  </si>
  <si>
    <t>Gainta D6MG - kalapsínes doboz</t>
  </si>
  <si>
    <r>
      <rPr>
        <u/>
        <sz val="9"/>
        <color indexed="8"/>
        <rFont val="Verdana"/>
      </rPr>
      <t xml:space="preserve">Gainta D4MG - kalapsínes doboz </t>
    </r>
  </si>
  <si>
    <r>
      <rPr>
        <u/>
        <sz val="9"/>
        <color indexed="8"/>
        <rFont val="Verdana"/>
      </rPr>
      <t>Gainta D2MG - kalapsínes doboz</t>
    </r>
  </si>
  <si>
    <r>
      <rPr>
        <u/>
        <sz val="9"/>
        <color indexed="8"/>
        <rFont val="Verdana"/>
      </rPr>
      <t>Kijelző NX3224K024 (DIN)</t>
    </r>
  </si>
  <si>
    <r>
      <rPr>
        <u/>
        <sz val="9"/>
        <color indexed="8"/>
        <rFont val="Verdana"/>
      </rPr>
      <t xml:space="preserve">Előlap D12MG - Nextion 2,4" </t>
    </r>
  </si>
  <si>
    <r>
      <rPr>
        <u/>
        <sz val="9"/>
        <color indexed="8"/>
        <rFont val="Verdana"/>
      </rPr>
      <t>Hőszenzor DS18B20</t>
    </r>
  </si>
  <si>
    <r>
      <rPr>
        <u/>
        <sz val="9"/>
        <color indexed="8"/>
        <rFont val="Verdana"/>
      </rPr>
      <t xml:space="preserve">Hőszenzor DS18B20 - vízhatlan </t>
    </r>
  </si>
  <si>
    <r>
      <rPr>
        <u/>
        <sz val="9"/>
        <color indexed="8"/>
        <rFont val="Verdana"/>
      </rPr>
      <t>PWM konverter 0-10V</t>
    </r>
  </si>
  <si>
    <r>
      <rPr>
        <u/>
        <sz val="9"/>
        <color indexed="8"/>
        <rFont val="Verdana"/>
      </rPr>
      <t>MINI 360 - Step Down power modul</t>
    </r>
  </si>
  <si>
    <r>
      <rPr>
        <u/>
        <sz val="9"/>
        <color indexed="8"/>
        <rFont val="Verdana"/>
      </rPr>
      <t>DPS-1 harmatpont kapcsoló</t>
    </r>
  </si>
  <si>
    <r>
      <rPr>
        <u/>
        <sz val="9"/>
        <color indexed="8"/>
        <rFont val="Verdana"/>
      </rPr>
      <t>DPS szenzor DPS-1 kapcsolóhoz</t>
    </r>
  </si>
  <si>
    <r>
      <rPr>
        <u/>
        <sz val="9"/>
        <color indexed="8"/>
        <rFont val="Verdana"/>
      </rPr>
      <t>Miniatűr relé 40.31.7.012 (10A)</t>
    </r>
  </si>
  <si>
    <r>
      <rPr>
        <u/>
        <sz val="9"/>
        <color indexed="8"/>
        <rFont val="Verdana"/>
      </rPr>
      <t>Relé foglalat 95.03 (10A)</t>
    </r>
  </si>
  <si>
    <r>
      <rPr>
        <u/>
        <sz val="9"/>
        <color indexed="8"/>
        <rFont val="Verdana"/>
      </rPr>
      <t>Miniatűr relé 40.61.7.012(16A)</t>
    </r>
  </si>
  <si>
    <r>
      <rPr>
        <u/>
        <sz val="9"/>
        <color indexed="8"/>
        <rFont val="Verdana"/>
      </rPr>
      <t>Relé foglalat 95.05 (16A)</t>
    </r>
  </si>
  <si>
    <r>
      <rPr>
        <u/>
        <sz val="9"/>
        <color indexed="8"/>
        <rFont val="Verdana"/>
      </rPr>
      <t>Ultravékony EMR relé 34.51.7.012.0010</t>
    </r>
  </si>
</sst>
</file>

<file path=xl/styles.xml><?xml version="1.0" encoding="utf-8"?>
<styleSheet xmlns="http://schemas.openxmlformats.org/spreadsheetml/2006/main">
  <fonts count="6">
    <font>
      <sz val="10"/>
      <color indexed="8"/>
      <name val="Verdana"/>
    </font>
    <font>
      <sz val="18"/>
      <color indexed="10"/>
      <name val="Verdana"/>
    </font>
    <font>
      <sz val="9"/>
      <color indexed="8"/>
      <name val="Verdana"/>
    </font>
    <font>
      <b/>
      <sz val="9"/>
      <color indexed="8"/>
      <name val="Verdana"/>
    </font>
    <font>
      <u/>
      <sz val="9"/>
      <color indexed="8"/>
      <name val="Verdana"/>
    </font>
    <font>
      <sz val="8"/>
      <name val="Verdan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55"/>
        <bgColor indexed="64"/>
      </patternFill>
    </fill>
  </fills>
  <borders count="3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18"/>
      </left>
      <right style="medium">
        <color indexed="8"/>
      </right>
      <top style="medium">
        <color indexed="8"/>
      </top>
      <bottom style="thin">
        <color indexed="18"/>
      </bottom>
      <diagonal/>
    </border>
    <border>
      <left style="medium">
        <color indexed="8"/>
      </left>
      <right style="thin">
        <color indexed="18"/>
      </right>
      <top style="medium">
        <color indexed="8"/>
      </top>
      <bottom style="thin">
        <color indexed="18"/>
      </bottom>
      <diagonal/>
    </border>
    <border>
      <left style="thin">
        <color indexed="18"/>
      </left>
      <right style="medium">
        <color indexed="8"/>
      </right>
      <top style="thin">
        <color indexed="18"/>
      </top>
      <bottom style="thin">
        <color indexed="18"/>
      </bottom>
      <diagonal/>
    </border>
    <border>
      <left style="medium">
        <color indexed="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18"/>
      </bottom>
      <diagonal/>
    </border>
    <border>
      <left style="thin">
        <color indexed="8"/>
      </left>
      <right style="thin">
        <color indexed="18"/>
      </right>
      <top style="thin">
        <color indexed="1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8"/>
      </bottom>
      <diagonal/>
    </border>
    <border>
      <left style="thin">
        <color indexed="18"/>
      </left>
      <right style="thin">
        <color indexed="8"/>
      </right>
      <top style="thin">
        <color indexed="1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9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/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0" xfId="0" applyFont="1" applyFill="1" applyBorder="1" applyAlignment="1"/>
    <xf numFmtId="0" fontId="2" fillId="3" borderId="1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2" fillId="3" borderId="11" xfId="0" applyFont="1" applyFill="1" applyBorder="1" applyAlignment="1"/>
    <xf numFmtId="0" fontId="2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49" fontId="2" fillId="4" borderId="16" xfId="0" applyNumberFormat="1" applyFont="1" applyFill="1" applyBorder="1" applyAlignment="1"/>
    <xf numFmtId="0" fontId="2" fillId="5" borderId="16" xfId="0" applyNumberFormat="1" applyFont="1" applyFill="1" applyBorder="1" applyAlignment="1">
      <alignment horizontal="center"/>
    </xf>
    <xf numFmtId="49" fontId="2" fillId="4" borderId="16" xfId="0" applyNumberFormat="1" applyFont="1" applyFill="1" applyBorder="1" applyAlignment="1">
      <alignment horizontal="left"/>
    </xf>
    <xf numFmtId="49" fontId="2" fillId="4" borderId="16" xfId="0" applyNumberFormat="1" applyFont="1" applyFill="1" applyBorder="1" applyAlignment="1">
      <alignment horizontal="right"/>
    </xf>
    <xf numFmtId="0" fontId="2" fillId="6" borderId="16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19" xfId="0" applyFont="1" applyFill="1" applyBorder="1" applyAlignment="1"/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7" borderId="16" xfId="0" applyNumberFormat="1" applyFont="1" applyFill="1" applyBorder="1" applyAlignment="1">
      <alignment horizontal="center"/>
    </xf>
    <xf numFmtId="0" fontId="2" fillId="3" borderId="4" xfId="0" applyFont="1" applyFill="1" applyBorder="1" applyAlignment="1"/>
    <xf numFmtId="0" fontId="2" fillId="3" borderId="5" xfId="0" applyFont="1" applyFill="1" applyBorder="1" applyAlignment="1">
      <alignment horizontal="center"/>
    </xf>
    <xf numFmtId="0" fontId="0" fillId="3" borderId="22" xfId="0" applyFont="1" applyFill="1" applyBorder="1" applyAlignment="1"/>
    <xf numFmtId="0" fontId="2" fillId="4" borderId="16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49" fontId="3" fillId="4" borderId="16" xfId="0" applyNumberFormat="1" applyFont="1" applyFill="1" applyBorder="1" applyAlignment="1">
      <alignment horizontal="right"/>
    </xf>
    <xf numFmtId="3" fontId="3" fillId="4" borderId="16" xfId="0" applyNumberFormat="1" applyFont="1" applyFill="1" applyBorder="1" applyAlignment="1">
      <alignment horizontal="right"/>
    </xf>
    <xf numFmtId="49" fontId="2" fillId="4" borderId="16" xfId="0" applyNumberFormat="1" applyFont="1" applyFill="1" applyBorder="1" applyAlignment="1">
      <alignment horizontal="center" vertical="center" wrapText="1"/>
    </xf>
    <xf numFmtId="0" fontId="2" fillId="5" borderId="16" xfId="0" applyNumberFormat="1" applyFont="1" applyFill="1" applyBorder="1" applyAlignment="1">
      <alignment horizontal="center" vertical="center" wrapText="1"/>
    </xf>
    <xf numFmtId="49" fontId="2" fillId="4" borderId="16" xfId="0" applyNumberFormat="1" applyFont="1" applyFill="1" applyBorder="1" applyAlignment="1">
      <alignment horizontal="center"/>
    </xf>
    <xf numFmtId="0" fontId="2" fillId="3" borderId="7" xfId="0" applyFont="1" applyFill="1" applyBorder="1" applyAlignment="1"/>
    <xf numFmtId="0" fontId="2" fillId="3" borderId="24" xfId="0" applyFont="1" applyFill="1" applyBorder="1" applyAlignment="1"/>
    <xf numFmtId="0" fontId="2" fillId="3" borderId="2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2" fillId="4" borderId="25" xfId="0" applyFont="1" applyFill="1" applyBorder="1" applyAlignment="1"/>
    <xf numFmtId="0" fontId="0" fillId="4" borderId="26" xfId="0" applyFont="1" applyFill="1" applyBorder="1" applyAlignment="1">
      <alignment horizontal="center"/>
    </xf>
    <xf numFmtId="0" fontId="2" fillId="4" borderId="27" xfId="0" applyFont="1" applyFill="1" applyBorder="1" applyAlignment="1"/>
    <xf numFmtId="0" fontId="0" fillId="4" borderId="28" xfId="0" applyFont="1" applyFill="1" applyBorder="1" applyAlignment="1">
      <alignment horizontal="center"/>
    </xf>
    <xf numFmtId="0" fontId="2" fillId="4" borderId="29" xfId="0" applyFont="1" applyFill="1" applyBorder="1" applyAlignment="1"/>
    <xf numFmtId="0" fontId="2" fillId="4" borderId="30" xfId="0" applyFont="1" applyFill="1" applyBorder="1" applyAlignment="1">
      <alignment horizontal="center" vertical="center" wrapText="1"/>
    </xf>
    <xf numFmtId="0" fontId="0" fillId="4" borderId="29" xfId="0" applyFont="1" applyFill="1" applyBorder="1" applyAlignment="1">
      <alignment horizontal="center"/>
    </xf>
    <xf numFmtId="0" fontId="2" fillId="4" borderId="31" xfId="0" applyFont="1" applyFill="1" applyBorder="1" applyAlignment="1"/>
    <xf numFmtId="49" fontId="2" fillId="2" borderId="12" xfId="0" applyNumberFormat="1" applyFont="1" applyFill="1" applyBorder="1" applyAlignment="1"/>
    <xf numFmtId="49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3" fontId="0" fillId="4" borderId="32" xfId="0" applyNumberFormat="1" applyFont="1" applyFill="1" applyBorder="1" applyAlignment="1">
      <alignment horizontal="center"/>
    </xf>
    <xf numFmtId="49" fontId="2" fillId="4" borderId="32" xfId="0" applyNumberFormat="1" applyFont="1" applyFill="1" applyBorder="1" applyAlignment="1"/>
    <xf numFmtId="0" fontId="2" fillId="4" borderId="29" xfId="0" applyNumberFormat="1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3" fontId="2" fillId="4" borderId="29" xfId="0" applyNumberFormat="1" applyFont="1" applyFill="1" applyBorder="1" applyAlignment="1">
      <alignment horizontal="center"/>
    </xf>
    <xf numFmtId="3" fontId="2" fillId="4" borderId="31" xfId="0" applyNumberFormat="1" applyFont="1" applyFill="1" applyBorder="1" applyAlignment="1">
      <alignment horizontal="right"/>
    </xf>
    <xf numFmtId="0" fontId="2" fillId="4" borderId="32" xfId="0" applyFont="1" applyFill="1" applyBorder="1" applyAlignment="1"/>
    <xf numFmtId="0" fontId="0" fillId="4" borderId="32" xfId="0" applyFont="1" applyFill="1" applyBorder="1" applyAlignment="1"/>
    <xf numFmtId="0" fontId="0" fillId="4" borderId="32" xfId="0" applyFont="1" applyFill="1" applyBorder="1" applyAlignment="1">
      <alignment horizontal="center"/>
    </xf>
    <xf numFmtId="49" fontId="2" fillId="4" borderId="32" xfId="0" applyNumberFormat="1" applyFont="1" applyFill="1" applyBorder="1" applyAlignment="1">
      <alignment horizontal="left"/>
    </xf>
    <xf numFmtId="0" fontId="0" fillId="4" borderId="29" xfId="0" applyFont="1" applyFill="1" applyBorder="1" applyAlignment="1"/>
    <xf numFmtId="0" fontId="2" fillId="4" borderId="32" xfId="0" applyFont="1" applyFill="1" applyBorder="1" applyAlignment="1">
      <alignment horizontal="left"/>
    </xf>
    <xf numFmtId="0" fontId="0" fillId="4" borderId="31" xfId="0" applyFont="1" applyFill="1" applyBorder="1" applyAlignment="1"/>
    <xf numFmtId="49" fontId="2" fillId="4" borderId="29" xfId="0" applyNumberFormat="1" applyFont="1" applyFill="1" applyBorder="1" applyAlignment="1">
      <alignment horizontal="right"/>
    </xf>
    <xf numFmtId="0" fontId="2" fillId="4" borderId="34" xfId="0" applyFont="1" applyFill="1" applyBorder="1" applyAlignment="1"/>
    <xf numFmtId="0" fontId="2" fillId="4" borderId="35" xfId="0" applyFont="1" applyFill="1" applyBorder="1" applyAlignment="1">
      <alignment horizontal="center"/>
    </xf>
    <xf numFmtId="49" fontId="2" fillId="4" borderId="35" xfId="0" applyNumberFormat="1" applyFont="1" applyFill="1" applyBorder="1" applyAlignment="1">
      <alignment horizontal="right"/>
    </xf>
    <xf numFmtId="3" fontId="2" fillId="4" borderId="36" xfId="0" applyNumberFormat="1" applyFont="1" applyFill="1" applyBorder="1" applyAlignment="1">
      <alignment horizontal="right"/>
    </xf>
    <xf numFmtId="0" fontId="0" fillId="4" borderId="33" xfId="0" applyFont="1" applyFill="1" applyBorder="1" applyAlignment="1"/>
    <xf numFmtId="9" fontId="0" fillId="4" borderId="33" xfId="0" applyNumberFormat="1" applyFill="1" applyBorder="1" applyAlignment="1"/>
    <xf numFmtId="0" fontId="0" fillId="4" borderId="32" xfId="0" applyFill="1" applyBorder="1" applyAlignment="1"/>
    <xf numFmtId="49" fontId="2" fillId="2" borderId="12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3" borderId="19" xfId="0" applyFont="1" applyFill="1" applyBorder="1" applyAlignment="1"/>
    <xf numFmtId="0" fontId="2" fillId="3" borderId="19" xfId="0" applyFont="1" applyFill="1" applyBorder="1" applyAlignment="1">
      <alignment horizontal="center"/>
    </xf>
    <xf numFmtId="0" fontId="0" fillId="8" borderId="5" xfId="0" applyNumberFormat="1" applyFont="1" applyFill="1" applyBorder="1" applyAlignment="1"/>
    <xf numFmtId="49" fontId="2" fillId="2" borderId="12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</cellXfs>
  <cellStyles count="1">
    <cellStyle name="Normal" xfId="0" builtinId="0"/>
  </cellStyles>
  <dxfs count="8">
    <dxf>
      <fill>
        <patternFill>
          <bgColor indexed="13"/>
        </patternFill>
      </fill>
    </dxf>
    <dxf>
      <fill>
        <patternFill patternType="solid">
          <fgColor indexed="14"/>
          <bgColor indexed="27"/>
        </patternFill>
      </fill>
    </dxf>
    <dxf>
      <fill>
        <patternFill patternType="solid">
          <fgColor indexed="14"/>
          <bgColor indexed="13"/>
        </patternFill>
      </fill>
    </dxf>
    <dxf>
      <fill>
        <patternFill patternType="solid">
          <fgColor indexed="14"/>
          <bgColor indexed="16"/>
        </patternFill>
      </fill>
    </dxf>
    <dxf>
      <fill>
        <patternFill patternType="solid">
          <fgColor indexed="14"/>
          <bgColor indexed="13"/>
        </patternFill>
      </fill>
    </dxf>
    <dxf>
      <font>
        <condense val="0"/>
        <extend val="0"/>
      </font>
      <fill>
        <patternFill>
          <bgColor indexed="13"/>
        </patternFill>
      </fill>
    </dxf>
    <dxf>
      <fill>
        <patternFill patternType="solid">
          <fgColor indexed="14"/>
          <bgColor indexed="13"/>
        </patternFill>
      </fill>
    </dxf>
    <dxf>
      <fill>
        <patternFill patternType="solid">
          <fgColor indexed="14"/>
          <bgColor indexed="13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CCFF"/>
      <rgbColor rgb="FFFFFFFF"/>
      <rgbColor rgb="FF969696"/>
      <rgbColor rgb="FFC0C0C0"/>
      <rgbColor rgb="FFFF0000"/>
      <rgbColor rgb="00000000"/>
      <rgbColor rgb="FFCCFFCC"/>
      <rgbColor rgb="FFCCFFFF"/>
      <rgbColor rgb="FF99CCFF"/>
      <rgbColor rgb="FFAAAAA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http://smarthomeninja.hu/shop/relek/26-ultravekony-emr-rele-345170050010.html" TargetMode="External"/><Relationship Id="rId21" Type="http://schemas.openxmlformats.org/officeDocument/2006/relationships/hyperlink" Target="http://smarthomeninja.hu/shop/rele-foglalatok/27-rele-foglalat-93617024.html" TargetMode="External"/><Relationship Id="rId22" Type="http://schemas.openxmlformats.org/officeDocument/2006/relationships/hyperlink" Target="http://smarthomeninja.hu/shop/relek/74-miniatur-rele-40617012.html" TargetMode="External"/><Relationship Id="rId23" Type="http://schemas.openxmlformats.org/officeDocument/2006/relationships/hyperlink" Target="http://smarthomeninja.hu/shop/rele-foglalatok/75-rele-foglalat-9505.html" TargetMode="External"/><Relationship Id="rId24" Type="http://schemas.openxmlformats.org/officeDocument/2006/relationships/hyperlink" Target="http://smarthomeninja.hu/shop/relek/24-ultravekony-emr-rele-345170050010.html" TargetMode="External"/><Relationship Id="rId25" Type="http://schemas.openxmlformats.org/officeDocument/2006/relationships/hyperlink" Target="http://smarthomeninja.hu/shop/rele-foglalatok/21-rele-foglalat-93617024.html" TargetMode="External"/><Relationship Id="rId26" Type="http://schemas.openxmlformats.org/officeDocument/2006/relationships/hyperlink" Target="http://smarthomeninja.hu/shop/finder/93-slave-dimmer-kalapsinhez-1511.html" TargetMode="External"/><Relationship Id="rId27" Type="http://schemas.openxmlformats.org/officeDocument/2006/relationships/hyperlink" Target="http://smarthomeninja.hu/shop/kengyel/30-variclip-kengyel-09501.html" TargetMode="External"/><Relationship Id="rId28" Type="http://schemas.openxmlformats.org/officeDocument/2006/relationships/hyperlink" Target="http://smarthomeninja.hu/shop/atkoetohidak/28-atkoetohid-kek-09518.html" TargetMode="External"/><Relationship Id="rId29" Type="http://schemas.openxmlformats.org/officeDocument/2006/relationships/hyperlink" Target="http://smarthomeninja.hu/shop/atkoetohidak/29-atkoetohid-kek-09518.html" TargetMode="External"/><Relationship Id="rId1" Type="http://schemas.openxmlformats.org/officeDocument/2006/relationships/hyperlink" Target="http://smarthomeninja.hu/shop/myio/89-67-io-valet-due.html" TargetMode="External"/><Relationship Id="rId2" Type="http://schemas.openxmlformats.org/officeDocument/2006/relationships/hyperlink" Target="http://smarthomeninja.hu/shop/myio/89-68-io-valet-due.html" TargetMode="External"/><Relationship Id="rId3" Type="http://schemas.openxmlformats.org/officeDocument/2006/relationships/hyperlink" Target="http://smarthomeninja.hu/shop/myio/89-69-io-valet-due.html" TargetMode="External"/><Relationship Id="rId4" Type="http://schemas.openxmlformats.org/officeDocument/2006/relationships/hyperlink" Target="http://smarthomeninja.hu/shop/myio/90-myio-controller-due-din-34.html" TargetMode="External"/><Relationship Id="rId5" Type="http://schemas.openxmlformats.org/officeDocument/2006/relationships/hyperlink" Target="http://smarthomeninja.hu/shop/myio/91-myio-ext32-pcf-din-bemeneti-portbovito-modul.html" TargetMode="External"/><Relationship Id="rId30" Type="http://schemas.openxmlformats.org/officeDocument/2006/relationships/hyperlink" Target="http://smarthomeninja.hu/shop/mean-well/66-mean-wlee-hdr-15-12-tapegyseg.html" TargetMode="External"/><Relationship Id="rId31" Type="http://schemas.openxmlformats.org/officeDocument/2006/relationships/hyperlink" Target="http://smarthomeninja.hu/shop/mean-well/67-mean-well-hdr-60-12-tapegyseg.html" TargetMode="External"/><Relationship Id="rId32" Type="http://schemas.openxmlformats.org/officeDocument/2006/relationships/hyperlink" Target="http://smarthomeninja.hu/shop/mean-well/68-mean-well-hdr-150-12-tapegyseg.html" TargetMode="External"/><Relationship Id="rId9" Type="http://schemas.openxmlformats.org/officeDocument/2006/relationships/hyperlink" Target="http://smarthomeninja.hu/shop/dobozok/40-gainta-d12mg-kalapsinre-pattinthato-doboz.html" TargetMode="External"/><Relationship Id="rId6" Type="http://schemas.openxmlformats.org/officeDocument/2006/relationships/hyperlink" Target="http://smarthomeninja.hu/shop/myio/92--myio-ext32-pca-din-kimeneti-portbovito-modul.html" TargetMode="External"/><Relationship Id="rId7" Type="http://schemas.openxmlformats.org/officeDocument/2006/relationships/hyperlink" Target="http://smarthomeninja.hu/shop/myio/33-myio-ext8-pcf-din-portbovito-modul.html" TargetMode="External"/><Relationship Id="rId8" Type="http://schemas.openxmlformats.org/officeDocument/2006/relationships/hyperlink" Target="http://smarthomeninja.hu/shop/myio/34-myio-fet4-din-pwm-erosito-modul.html" TargetMode="External"/><Relationship Id="rId33" Type="http://schemas.openxmlformats.org/officeDocument/2006/relationships/hyperlink" Target="http://smarthomeninja.hu/shop/kezdolap/95-eastron-sdm630-modbus-v2.html" TargetMode="External"/><Relationship Id="rId34" Type="http://schemas.openxmlformats.org/officeDocument/2006/relationships/hyperlink" Target="http://smarthomeninja.hu/shop/kezdolap/96-modbus-myio-protokol-konvertalo.html" TargetMode="External"/><Relationship Id="rId10" Type="http://schemas.openxmlformats.org/officeDocument/2006/relationships/hyperlink" Target="http://smarthomeninja.hu/shop/dobozok/42-gainta-d4mg-kalapsinre-pattinthato-doboz.html" TargetMode="External"/><Relationship Id="rId11" Type="http://schemas.openxmlformats.org/officeDocument/2006/relationships/hyperlink" Target="http://smarthomeninja.hu/shop/dobozok/41-gainta-d2mg-kalapsinre-pattinthato-doboz.html" TargetMode="External"/><Relationship Id="rId12" Type="http://schemas.openxmlformats.org/officeDocument/2006/relationships/hyperlink" Target="http://smarthomeninja.hu/shop/nextion/48-nextion-erintokijelzo-enhanced-24-nx3224k024.html" TargetMode="External"/><Relationship Id="rId13" Type="http://schemas.openxmlformats.org/officeDocument/2006/relationships/hyperlink" Target="http://smarthomeninja.hu/shop/3d-nyomat/56-elolap-d12mg-nextion-24.html" TargetMode="External"/><Relationship Id="rId14" Type="http://schemas.openxmlformats.org/officeDocument/2006/relationships/hyperlink" Target="http://smarthomeninja.hu/shop/szenzorok/61-hoszenzor-ds18b20.html" TargetMode="External"/><Relationship Id="rId15" Type="http://schemas.openxmlformats.org/officeDocument/2006/relationships/hyperlink" Target="http://smarthomeninja.hu/shop/szenzorok/62-hoszenzor-ds18b20-vizhatlan.html" TargetMode="External"/><Relationship Id="rId16" Type="http://schemas.openxmlformats.org/officeDocument/2006/relationships/hyperlink" Target="http://smarthomeninja.hu/shop/aramkoeroek/53-pwm-konverter-0-10v-modul.html" TargetMode="External"/><Relationship Id="rId17" Type="http://schemas.openxmlformats.org/officeDocument/2006/relationships/hyperlink" Target="http://smarthomeninja.hu/shop/aramkoeroek/52-mini-360-step-down-power-modul.html" TargetMode="External"/><Relationship Id="rId18" Type="http://schemas.openxmlformats.org/officeDocument/2006/relationships/hyperlink" Target="http://smarthomeninja.hu/shop/szenzorok/88-dps-1-parakicsapodas-harmatpont-szenzor-kapcsolo.html" TargetMode="External"/><Relationship Id="rId19" Type="http://schemas.openxmlformats.org/officeDocument/2006/relationships/hyperlink" Target="http://smarthomeninja.hu/shop/szenzorok/88-dps-1-parakicsapodas-harmatpont-szenzor-kapcsol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G87"/>
  <sheetViews>
    <sheetView showGridLines="0" tabSelected="1" workbookViewId="0">
      <selection activeCell="C7" sqref="C7"/>
    </sheetView>
  </sheetViews>
  <sheetFormatPr baseColWidth="10" defaultColWidth="11" defaultRowHeight="13" customHeight="1"/>
  <cols>
    <col min="1" max="1" width="1.85546875" style="1" customWidth="1"/>
    <col min="2" max="2" width="29" style="1" customWidth="1"/>
    <col min="3" max="3" width="5.85546875" style="1" customWidth="1"/>
    <col min="4" max="4" width="2.42578125" style="1" customWidth="1"/>
    <col min="5" max="5" width="20.85546875" style="1" customWidth="1"/>
    <col min="6" max="6" width="10.42578125" style="1" customWidth="1"/>
    <col min="7" max="7" width="1.5703125" style="1" customWidth="1"/>
    <col min="8" max="8" width="11" style="1" customWidth="1"/>
    <col min="9" max="16384" width="11" style="1"/>
  </cols>
  <sheetData>
    <row r="1" spans="1:7" ht="15.5" customHeight="1">
      <c r="A1" s="2"/>
      <c r="B1" s="3"/>
      <c r="C1" s="4"/>
      <c r="D1" s="4"/>
      <c r="E1" s="4"/>
      <c r="F1" s="4"/>
      <c r="G1" s="5"/>
    </row>
    <row r="2" spans="1:7" ht="23" customHeight="1">
      <c r="A2" s="6"/>
      <c r="B2" s="93" t="s">
        <v>12</v>
      </c>
      <c r="C2" s="94"/>
      <c r="D2" s="94"/>
      <c r="E2" s="94"/>
      <c r="F2" s="94"/>
      <c r="G2" s="7"/>
    </row>
    <row r="3" spans="1:7" ht="14" customHeight="1">
      <c r="A3" s="8"/>
      <c r="B3" s="9"/>
      <c r="C3" s="10"/>
      <c r="D3" s="10"/>
      <c r="E3" s="10"/>
      <c r="F3" s="10"/>
      <c r="G3" s="11"/>
    </row>
    <row r="4" spans="1:7" ht="15.5" customHeight="1">
      <c r="A4" s="12"/>
      <c r="B4" s="13"/>
      <c r="C4" s="14"/>
      <c r="D4" s="15"/>
      <c r="E4" s="14"/>
      <c r="F4" s="14"/>
      <c r="G4" s="16"/>
    </row>
    <row r="5" spans="1:7" ht="15" customHeight="1">
      <c r="A5" s="17"/>
      <c r="B5" s="85" t="s">
        <v>13</v>
      </c>
      <c r="C5" s="86"/>
      <c r="D5" s="18"/>
      <c r="E5" s="80" t="s">
        <v>14</v>
      </c>
      <c r="F5" s="81"/>
      <c r="G5" s="19"/>
    </row>
    <row r="6" spans="1:7" ht="15" customHeight="1">
      <c r="A6" s="17"/>
      <c r="B6" s="20" t="s">
        <v>15</v>
      </c>
      <c r="C6" s="21">
        <v>8</v>
      </c>
      <c r="D6" s="18"/>
      <c r="E6" s="22" t="s">
        <v>16</v>
      </c>
      <c r="F6" s="21">
        <v>8</v>
      </c>
      <c r="G6" s="19"/>
    </row>
    <row r="7" spans="1:7" ht="15" customHeight="1">
      <c r="A7" s="17"/>
      <c r="B7" s="20" t="s">
        <v>17</v>
      </c>
      <c r="C7" s="21">
        <v>5</v>
      </c>
      <c r="D7" s="18"/>
      <c r="E7" s="22" t="s">
        <v>18</v>
      </c>
      <c r="F7" s="21">
        <v>0</v>
      </c>
      <c r="G7" s="19"/>
    </row>
    <row r="8" spans="1:7" ht="15" customHeight="1">
      <c r="A8" s="17"/>
      <c r="B8" s="20" t="s">
        <v>19</v>
      </c>
      <c r="C8" s="21">
        <v>5</v>
      </c>
      <c r="D8" s="18"/>
      <c r="E8" s="22" t="s">
        <v>20</v>
      </c>
      <c r="F8" s="21">
        <v>0</v>
      </c>
      <c r="G8" s="19"/>
    </row>
    <row r="9" spans="1:7" ht="15" customHeight="1">
      <c r="A9" s="17"/>
      <c r="B9" s="20" t="s">
        <v>21</v>
      </c>
      <c r="C9" s="21">
        <v>1</v>
      </c>
      <c r="D9" s="18"/>
      <c r="E9" s="23" t="s">
        <v>22</v>
      </c>
      <c r="F9" s="24">
        <f>SUM(F6:F8)</f>
        <v>8</v>
      </c>
      <c r="G9" s="19"/>
    </row>
    <row r="10" spans="1:7" ht="15" customHeight="1">
      <c r="A10" s="17"/>
      <c r="B10" s="20" t="s">
        <v>23</v>
      </c>
      <c r="C10" s="21">
        <v>0</v>
      </c>
      <c r="D10" s="25"/>
      <c r="E10" s="26"/>
      <c r="F10" s="26"/>
      <c r="G10" s="27"/>
    </row>
    <row r="11" spans="1:7" ht="15" customHeight="1">
      <c r="A11" s="17"/>
      <c r="B11" s="20" t="s">
        <v>24</v>
      </c>
      <c r="C11" s="21">
        <v>0</v>
      </c>
      <c r="D11" s="18"/>
      <c r="E11" s="95" t="s">
        <v>25</v>
      </c>
      <c r="F11" s="96"/>
      <c r="G11" s="19"/>
    </row>
    <row r="12" spans="1:7" ht="15" customHeight="1">
      <c r="A12" s="17"/>
      <c r="B12" s="20" t="s">
        <v>26</v>
      </c>
      <c r="C12" s="21">
        <v>2</v>
      </c>
      <c r="D12" s="18"/>
      <c r="E12" s="22" t="s">
        <v>27</v>
      </c>
      <c r="F12" s="21">
        <v>1</v>
      </c>
      <c r="G12" s="19"/>
    </row>
    <row r="13" spans="1:7" ht="15" customHeight="1">
      <c r="A13" s="17"/>
      <c r="B13" s="20" t="s">
        <v>28</v>
      </c>
      <c r="C13" s="21">
        <v>2</v>
      </c>
      <c r="D13" s="18"/>
      <c r="E13" s="22" t="s">
        <v>29</v>
      </c>
      <c r="F13" s="21">
        <v>0</v>
      </c>
      <c r="G13" s="19"/>
    </row>
    <row r="14" spans="1:7" ht="15" customHeight="1">
      <c r="A14" s="17"/>
      <c r="B14" s="20" t="s">
        <v>30</v>
      </c>
      <c r="C14" s="21">
        <v>0</v>
      </c>
      <c r="D14" s="18"/>
      <c r="E14" s="22" t="s">
        <v>31</v>
      </c>
      <c r="F14" s="21">
        <v>0</v>
      </c>
      <c r="G14" s="19"/>
    </row>
    <row r="15" spans="1:7" ht="15" customHeight="1">
      <c r="A15" s="17"/>
      <c r="B15" s="20" t="s">
        <v>32</v>
      </c>
      <c r="C15" s="21">
        <v>0</v>
      </c>
      <c r="D15" s="18"/>
      <c r="E15" s="22" t="s">
        <v>33</v>
      </c>
      <c r="F15" s="21">
        <v>0</v>
      </c>
      <c r="G15" s="19"/>
    </row>
    <row r="16" spans="1:7" ht="15" customHeight="1">
      <c r="A16" s="17"/>
      <c r="B16" s="20" t="s">
        <v>34</v>
      </c>
      <c r="C16" s="21">
        <v>0</v>
      </c>
      <c r="D16" s="25"/>
      <c r="E16" s="28"/>
      <c r="F16" s="28"/>
      <c r="G16" s="27"/>
    </row>
    <row r="17" spans="1:7" ht="15" customHeight="1">
      <c r="A17" s="17"/>
      <c r="B17" s="23" t="s">
        <v>35</v>
      </c>
      <c r="C17" s="29">
        <f>SUM(C6:C10)+C16+C7</f>
        <v>24</v>
      </c>
      <c r="D17" s="25"/>
      <c r="E17" s="85" t="s">
        <v>36</v>
      </c>
      <c r="F17" s="86"/>
      <c r="G17" s="27"/>
    </row>
    <row r="18" spans="1:7" ht="15" customHeight="1">
      <c r="A18" s="17"/>
      <c r="B18" s="23" t="s">
        <v>37</v>
      </c>
      <c r="C18" s="30">
        <f>SUM(C13:C15)+3*C12+C11</f>
        <v>8</v>
      </c>
      <c r="D18" s="25"/>
      <c r="E18" s="22" t="s">
        <v>38</v>
      </c>
      <c r="F18" s="21">
        <v>30</v>
      </c>
      <c r="G18" s="27"/>
    </row>
    <row r="19" spans="1:7" ht="15" customHeight="1">
      <c r="A19" s="17"/>
      <c r="B19" s="23" t="s">
        <v>39</v>
      </c>
      <c r="C19" s="31">
        <f>SUM(C6:C16)+C7+2*C12</f>
        <v>32</v>
      </c>
      <c r="D19" s="25"/>
      <c r="E19" s="22" t="s">
        <v>40</v>
      </c>
      <c r="F19" s="21">
        <v>0</v>
      </c>
      <c r="G19" s="27"/>
    </row>
    <row r="20" spans="1:7" ht="15" customHeight="1">
      <c r="A20" s="32"/>
      <c r="B20" s="82"/>
      <c r="C20" s="83"/>
      <c r="D20" s="33"/>
      <c r="E20" s="22" t="s">
        <v>41</v>
      </c>
      <c r="F20" s="21">
        <v>0</v>
      </c>
      <c r="G20" s="27"/>
    </row>
    <row r="21" spans="1:7" ht="15" customHeight="1">
      <c r="A21" s="32"/>
      <c r="B21" s="84"/>
      <c r="C21" s="84"/>
      <c r="D21" s="33"/>
      <c r="E21" s="23" t="s">
        <v>42</v>
      </c>
      <c r="F21" s="35">
        <f>F18+F19+F20</f>
        <v>30</v>
      </c>
      <c r="G21" s="27"/>
    </row>
    <row r="22" spans="1:7" ht="15" customHeight="1">
      <c r="A22" s="32"/>
      <c r="B22" s="84"/>
      <c r="C22" s="84"/>
      <c r="D22" s="33"/>
      <c r="E22" s="34"/>
      <c r="F22" s="34"/>
      <c r="G22" s="27"/>
    </row>
    <row r="23" spans="1:7" ht="15" customHeight="1">
      <c r="A23" s="32"/>
      <c r="B23" s="34"/>
      <c r="C23" s="34"/>
      <c r="D23" s="36"/>
      <c r="E23" s="85" t="s">
        <v>43</v>
      </c>
      <c r="F23" s="86"/>
      <c r="G23" s="19"/>
    </row>
    <row r="24" spans="1:7" ht="15" customHeight="1">
      <c r="A24" s="17"/>
      <c r="B24" s="85" t="s">
        <v>44</v>
      </c>
      <c r="C24" s="86"/>
      <c r="D24" s="18"/>
      <c r="E24" s="37" t="s">
        <v>45</v>
      </c>
      <c r="F24" s="38">
        <f>SUM(F33:F57)</f>
        <v>377500</v>
      </c>
      <c r="G24" s="19"/>
    </row>
    <row r="25" spans="1:7" ht="15" customHeight="1">
      <c r="A25" s="17"/>
      <c r="B25" s="39" t="s">
        <v>46</v>
      </c>
      <c r="C25" s="40">
        <f>SUM(C6:C10,C7+1)</f>
        <v>25</v>
      </c>
      <c r="D25" s="18"/>
      <c r="E25" s="37" t="s">
        <v>47</v>
      </c>
      <c r="F25" s="38">
        <f>SUM(F62:F77)</f>
        <v>171500</v>
      </c>
      <c r="G25" s="19"/>
    </row>
    <row r="26" spans="1:7" ht="15" customHeight="1">
      <c r="A26" s="17"/>
      <c r="B26" s="39" t="s">
        <v>48</v>
      </c>
      <c r="C26" s="40">
        <v>0</v>
      </c>
      <c r="D26" s="18"/>
      <c r="E26" s="37" t="s">
        <v>49</v>
      </c>
      <c r="F26" s="38">
        <f>F85</f>
        <v>549000</v>
      </c>
      <c r="G26" s="19"/>
    </row>
    <row r="27" spans="1:7" ht="15" customHeight="1">
      <c r="A27" s="17"/>
      <c r="B27" s="41" t="s">
        <v>50</v>
      </c>
      <c r="C27" s="21">
        <v>0</v>
      </c>
      <c r="D27" s="18"/>
      <c r="E27" s="37" t="s">
        <v>51</v>
      </c>
      <c r="F27" s="38">
        <f>F86</f>
        <v>697230</v>
      </c>
      <c r="G27" s="19"/>
    </row>
    <row r="28" spans="1:7" ht="14" customHeight="1">
      <c r="A28" s="42"/>
      <c r="B28" s="43"/>
      <c r="C28" s="44"/>
      <c r="D28" s="45"/>
      <c r="E28" s="44"/>
      <c r="F28" s="44"/>
      <c r="G28" s="46"/>
    </row>
    <row r="29" spans="1:7" ht="13" customHeight="1">
      <c r="A29" s="47"/>
      <c r="B29" s="87" t="str">
        <f>IF(OR(C19-C16&gt;128,C16&gt;64,F21&gt;128,F9&gt;40),"Sajnos a megadott paraméterek alapján nem tudja a kalkulátor megoldani a feladatot, kérjük vegye fel a kapcsolatot velünk! info@smarthomeninja.hu","A megadott paraméterek alapján a kalkuláció a Kivitel mezőben nem piros betüs verziókban kivitelezhető.")</f>
        <v>A megadott paraméterek alapján a kalkuláció a Kivitel mezőben nem piros betüs verziókban kivitelezhető.</v>
      </c>
      <c r="C29" s="88"/>
      <c r="D29" s="88"/>
      <c r="E29" s="88"/>
      <c r="F29" s="89"/>
      <c r="G29" s="48"/>
    </row>
    <row r="30" spans="1:7" ht="14" customHeight="1">
      <c r="A30" s="49"/>
      <c r="B30" s="90"/>
      <c r="C30" s="91"/>
      <c r="D30" s="91"/>
      <c r="E30" s="91"/>
      <c r="F30" s="92"/>
      <c r="G30" s="50"/>
    </row>
    <row r="31" spans="1:7" ht="15.5" customHeight="1">
      <c r="A31" s="51"/>
      <c r="B31" s="52"/>
      <c r="C31" s="52"/>
      <c r="D31" s="52"/>
      <c r="E31" s="52"/>
      <c r="F31" s="52"/>
      <c r="G31" s="53"/>
    </row>
    <row r="32" spans="1:7" ht="15" customHeight="1">
      <c r="A32" s="54"/>
      <c r="B32" s="55" t="s">
        <v>52</v>
      </c>
      <c r="C32" s="56" t="s">
        <v>53</v>
      </c>
      <c r="D32" s="57"/>
      <c r="E32" s="56" t="s">
        <v>54</v>
      </c>
      <c r="F32" s="58" t="s">
        <v>55</v>
      </c>
      <c r="G32" s="59"/>
    </row>
    <row r="33" spans="1:7" ht="15" customHeight="1">
      <c r="A33" s="54"/>
      <c r="B33" s="60" t="s">
        <v>56</v>
      </c>
      <c r="C33" s="61">
        <f>IF(AND(C19-C16&lt;=32,F21&lt;=32,F9&lt;=40,C16&lt;=16),1,0)</f>
        <v>1</v>
      </c>
      <c r="D33" s="62"/>
      <c r="E33" s="63">
        <v>175000</v>
      </c>
      <c r="F33" s="64">
        <f t="shared" ref="F33:F59" si="0">C33*E33</f>
        <v>175000</v>
      </c>
      <c r="G33" s="59"/>
    </row>
    <row r="34" spans="1:7" ht="15" customHeight="1">
      <c r="A34" s="54"/>
      <c r="B34" s="60" t="s">
        <v>57</v>
      </c>
      <c r="C34" s="61">
        <f>IF(AND(C33=0,C19-C16&lt;=64,F21&lt;=64,F9&lt;=40,C16&lt;=32),1,0)</f>
        <v>0</v>
      </c>
      <c r="D34" s="62"/>
      <c r="E34" s="63">
        <v>300000</v>
      </c>
      <c r="F34" s="64">
        <f t="shared" si="0"/>
        <v>0</v>
      </c>
      <c r="G34" s="59"/>
    </row>
    <row r="35" spans="1:7" ht="15" customHeight="1">
      <c r="A35" s="54"/>
      <c r="B35" s="60" t="s">
        <v>58</v>
      </c>
      <c r="C35" s="61">
        <f>IF(AND(C33=0,C34=0,C19&lt;=192,F21&lt;=128,F9&lt;=40,C18&lt;=128),1,0)</f>
        <v>0</v>
      </c>
      <c r="D35" s="62"/>
      <c r="E35" s="63">
        <v>440000</v>
      </c>
      <c r="F35" s="64">
        <f t="shared" si="0"/>
        <v>0</v>
      </c>
      <c r="G35" s="59"/>
    </row>
    <row r="36" spans="1:7" ht="15" customHeight="1">
      <c r="A36" s="54"/>
      <c r="B36" s="65"/>
      <c r="C36" s="62"/>
      <c r="D36" s="62"/>
      <c r="E36" s="62"/>
      <c r="F36" s="64">
        <f t="shared" si="0"/>
        <v>0</v>
      </c>
      <c r="G36" s="59"/>
    </row>
    <row r="37" spans="1:7" ht="15" customHeight="1">
      <c r="A37" s="54"/>
      <c r="B37" s="60" t="s">
        <v>59</v>
      </c>
      <c r="C37" s="61">
        <v>1</v>
      </c>
      <c r="D37" s="62"/>
      <c r="E37" s="63">
        <v>66000</v>
      </c>
      <c r="F37" s="64">
        <f t="shared" si="0"/>
        <v>66000</v>
      </c>
      <c r="G37" s="59"/>
    </row>
    <row r="38" spans="1:7" ht="15" customHeight="1">
      <c r="A38" s="54"/>
      <c r="B38" s="65"/>
      <c r="C38" s="62"/>
      <c r="D38" s="62"/>
      <c r="E38" s="63"/>
      <c r="F38" s="64">
        <f t="shared" si="0"/>
        <v>0</v>
      </c>
      <c r="G38" s="59"/>
    </row>
    <row r="39" spans="1:7" ht="15" customHeight="1">
      <c r="A39" s="54"/>
      <c r="B39" s="60" t="s">
        <v>60</v>
      </c>
      <c r="C39" s="61">
        <f>INT((F21-17+32)/32)</f>
        <v>1</v>
      </c>
      <c r="D39" s="62"/>
      <c r="E39" s="63">
        <v>40000</v>
      </c>
      <c r="F39" s="64">
        <f t="shared" si="0"/>
        <v>40000</v>
      </c>
      <c r="G39" s="59"/>
    </row>
    <row r="40" spans="1:7" ht="15" customHeight="1">
      <c r="A40" s="54"/>
      <c r="B40" s="60" t="s">
        <v>61</v>
      </c>
      <c r="C40" s="61">
        <f>IF(INT((C19-33+32)/32)&lt;4,INT((C19-33+32)/32),3)</f>
        <v>0</v>
      </c>
      <c r="D40" s="62"/>
      <c r="E40" s="63">
        <v>44000</v>
      </c>
      <c r="F40" s="64">
        <f t="shared" si="0"/>
        <v>0</v>
      </c>
      <c r="G40" s="59"/>
    </row>
    <row r="41" spans="1:7" ht="15" customHeight="1">
      <c r="A41" s="54"/>
      <c r="B41" s="60" t="s">
        <v>62</v>
      </c>
      <c r="C41" s="61">
        <f>IF(INT((C19-33+32)/32)&lt;4,0,INT((C19-129+8)/8))</f>
        <v>0</v>
      </c>
      <c r="D41" s="62"/>
      <c r="E41" s="63">
        <v>20000</v>
      </c>
      <c r="F41" s="64">
        <f t="shared" si="0"/>
        <v>0</v>
      </c>
      <c r="G41" s="59"/>
    </row>
    <row r="42" spans="1:7" ht="15" customHeight="1">
      <c r="A42" s="54"/>
      <c r="B42" s="60" t="s">
        <v>63</v>
      </c>
      <c r="C42" s="61">
        <f>IF(SUM(C12:C13)&lt;&gt;0,INT((3*C12+C13+3)/4),0)</f>
        <v>2</v>
      </c>
      <c r="D42" s="62"/>
      <c r="E42" s="63">
        <v>20000</v>
      </c>
      <c r="F42" s="64">
        <f t="shared" si="0"/>
        <v>40000</v>
      </c>
      <c r="G42" s="59"/>
    </row>
    <row r="43" spans="1:7" ht="15" customHeight="1">
      <c r="A43" s="54"/>
      <c r="B43" s="65"/>
      <c r="C43" s="62"/>
      <c r="D43" s="62"/>
      <c r="E43" s="62"/>
      <c r="F43" s="64">
        <f t="shared" si="0"/>
        <v>0</v>
      </c>
      <c r="G43" s="59"/>
    </row>
    <row r="44" spans="1:7" ht="15" customHeight="1">
      <c r="A44" s="54"/>
      <c r="B44" s="60" t="s">
        <v>64</v>
      </c>
      <c r="C44" s="61">
        <f>C37</f>
        <v>1</v>
      </c>
      <c r="D44" s="62"/>
      <c r="E44" s="63">
        <v>4000</v>
      </c>
      <c r="F44" s="64">
        <f t="shared" si="0"/>
        <v>4000</v>
      </c>
      <c r="G44" s="59"/>
    </row>
    <row r="45" spans="1:7" ht="15" customHeight="1">
      <c r="A45" s="54"/>
      <c r="B45" s="60" t="s">
        <v>65</v>
      </c>
      <c r="C45" s="61">
        <f>SUM(C39+C40)</f>
        <v>1</v>
      </c>
      <c r="D45" s="62"/>
      <c r="E45" s="63">
        <v>3500</v>
      </c>
      <c r="F45" s="64">
        <f t="shared" si="0"/>
        <v>3500</v>
      </c>
      <c r="G45" s="59"/>
    </row>
    <row r="46" spans="1:7" ht="15" customHeight="1">
      <c r="A46" s="54"/>
      <c r="B46" s="60" t="s">
        <v>66</v>
      </c>
      <c r="C46" s="61">
        <f>C41</f>
        <v>0</v>
      </c>
      <c r="D46" s="62"/>
      <c r="E46" s="63">
        <v>3000</v>
      </c>
      <c r="F46" s="64">
        <f t="shared" si="0"/>
        <v>0</v>
      </c>
      <c r="G46" s="59"/>
    </row>
    <row r="47" spans="1:7" ht="15" customHeight="1">
      <c r="A47" s="54"/>
      <c r="B47" s="60" t="s">
        <v>67</v>
      </c>
      <c r="C47" s="61">
        <f>C42</f>
        <v>2</v>
      </c>
      <c r="D47" s="62"/>
      <c r="E47" s="63">
        <v>2000</v>
      </c>
      <c r="F47" s="64">
        <f t="shared" si="0"/>
        <v>4000</v>
      </c>
      <c r="G47" s="59"/>
    </row>
    <row r="48" spans="1:7" ht="15" customHeight="1">
      <c r="A48" s="54"/>
      <c r="B48" s="65"/>
      <c r="C48" s="62"/>
      <c r="D48" s="62"/>
      <c r="E48" s="62"/>
      <c r="F48" s="64">
        <f t="shared" si="0"/>
        <v>0</v>
      </c>
      <c r="G48" s="59"/>
    </row>
    <row r="49" spans="1:7" ht="15" customHeight="1">
      <c r="A49" s="54"/>
      <c r="B49" s="60" t="s">
        <v>68</v>
      </c>
      <c r="C49" s="61">
        <f>IF(F12=1,1,0)</f>
        <v>1</v>
      </c>
      <c r="D49" s="62"/>
      <c r="E49" s="63">
        <v>25000</v>
      </c>
      <c r="F49" s="64">
        <f t="shared" si="0"/>
        <v>25000</v>
      </c>
      <c r="G49" s="59"/>
    </row>
    <row r="50" spans="1:7" ht="15" customHeight="1">
      <c r="A50" s="54"/>
      <c r="B50" s="65"/>
      <c r="C50" s="62"/>
      <c r="D50" s="62"/>
      <c r="E50" s="62"/>
      <c r="F50" s="64">
        <f t="shared" si="0"/>
        <v>0</v>
      </c>
      <c r="G50" s="59"/>
    </row>
    <row r="51" spans="1:7" ht="15" customHeight="1">
      <c r="A51" s="54"/>
      <c r="B51" s="60" t="s">
        <v>69</v>
      </c>
      <c r="C51" s="61">
        <f>C49</f>
        <v>1</v>
      </c>
      <c r="D51" s="62"/>
      <c r="E51" s="63">
        <v>4000</v>
      </c>
      <c r="F51" s="64">
        <f t="shared" si="0"/>
        <v>4000</v>
      </c>
      <c r="G51" s="59"/>
    </row>
    <row r="52" spans="1:7" ht="15" customHeight="1">
      <c r="A52" s="54"/>
      <c r="B52" s="65"/>
      <c r="C52" s="62"/>
      <c r="D52" s="62"/>
      <c r="E52" s="62"/>
      <c r="F52" s="64">
        <f t="shared" si="0"/>
        <v>0</v>
      </c>
      <c r="G52" s="59"/>
    </row>
    <row r="53" spans="1:7" ht="15" customHeight="1">
      <c r="A53" s="54"/>
      <c r="B53" s="60" t="s">
        <v>70</v>
      </c>
      <c r="C53" s="61">
        <f>F6</f>
        <v>8</v>
      </c>
      <c r="D53" s="62"/>
      <c r="E53" s="63">
        <v>2000</v>
      </c>
      <c r="F53" s="64">
        <f t="shared" si="0"/>
        <v>16000</v>
      </c>
      <c r="G53" s="59"/>
    </row>
    <row r="54" spans="1:7" ht="15" customHeight="1">
      <c r="A54" s="54"/>
      <c r="B54" s="60" t="s">
        <v>71</v>
      </c>
      <c r="C54" s="61">
        <f>F7</f>
        <v>0</v>
      </c>
      <c r="D54" s="62"/>
      <c r="E54" s="63">
        <v>2500</v>
      </c>
      <c r="F54" s="64">
        <f t="shared" si="0"/>
        <v>0</v>
      </c>
      <c r="G54" s="59"/>
    </row>
    <row r="55" spans="1:7" ht="15" customHeight="1">
      <c r="A55" s="54"/>
      <c r="B55" s="65"/>
      <c r="C55" s="62"/>
      <c r="D55" s="62"/>
      <c r="E55" s="62"/>
      <c r="F55" s="64">
        <f t="shared" si="0"/>
        <v>0</v>
      </c>
      <c r="G55" s="59"/>
    </row>
    <row r="56" spans="1:7" ht="15" customHeight="1">
      <c r="A56" s="54"/>
      <c r="B56" s="60" t="s">
        <v>72</v>
      </c>
      <c r="C56" s="61">
        <f>C15+C11</f>
        <v>0</v>
      </c>
      <c r="D56" s="62"/>
      <c r="E56" s="63">
        <v>2500</v>
      </c>
      <c r="F56" s="64">
        <f t="shared" si="0"/>
        <v>0</v>
      </c>
      <c r="G56" s="59"/>
    </row>
    <row r="57" spans="1:7" ht="15" customHeight="1">
      <c r="A57" s="54"/>
      <c r="B57" s="60" t="s">
        <v>73</v>
      </c>
      <c r="C57" s="61">
        <f>C41</f>
        <v>0</v>
      </c>
      <c r="D57" s="62"/>
      <c r="E57" s="63">
        <v>2000</v>
      </c>
      <c r="F57" s="64">
        <f t="shared" si="0"/>
        <v>0</v>
      </c>
      <c r="G57" s="59"/>
    </row>
    <row r="58" spans="1:7" ht="15" customHeight="1">
      <c r="A58" s="54"/>
      <c r="B58" s="65"/>
      <c r="C58" s="62"/>
      <c r="D58" s="62"/>
      <c r="E58" s="63"/>
      <c r="F58" s="64">
        <f t="shared" si="0"/>
        <v>0</v>
      </c>
      <c r="G58" s="59"/>
    </row>
    <row r="59" spans="1:7" ht="15" customHeight="1">
      <c r="A59" s="54"/>
      <c r="B59" s="60" t="s">
        <v>74</v>
      </c>
      <c r="C59" s="61">
        <f>C60</f>
        <v>0</v>
      </c>
      <c r="D59" s="62"/>
      <c r="E59" s="63">
        <v>25000</v>
      </c>
      <c r="F59" s="64">
        <f t="shared" si="0"/>
        <v>0</v>
      </c>
      <c r="G59" s="59"/>
    </row>
    <row r="60" spans="1:7" ht="15" customHeight="1">
      <c r="A60" s="54"/>
      <c r="B60" s="60" t="s">
        <v>75</v>
      </c>
      <c r="C60" s="61">
        <f>F19</f>
        <v>0</v>
      </c>
      <c r="D60" s="62"/>
      <c r="E60" s="63">
        <v>5000</v>
      </c>
      <c r="F60" s="64">
        <f t="shared" ref="F60:F83" si="1">C60*E60</f>
        <v>0</v>
      </c>
      <c r="G60" s="59"/>
    </row>
    <row r="61" spans="1:7" ht="15" customHeight="1">
      <c r="A61" s="54"/>
      <c r="B61" s="65"/>
      <c r="C61" s="62"/>
      <c r="D61" s="62"/>
      <c r="E61" s="62"/>
      <c r="F61" s="64">
        <f t="shared" si="1"/>
        <v>0</v>
      </c>
      <c r="G61" s="59"/>
    </row>
    <row r="62" spans="1:7" ht="15" customHeight="1">
      <c r="A62" s="54"/>
      <c r="B62" s="60" t="s">
        <v>76</v>
      </c>
      <c r="C62" s="61">
        <f>C25</f>
        <v>25</v>
      </c>
      <c r="D62" s="62"/>
      <c r="E62" s="63">
        <v>2400</v>
      </c>
      <c r="F62" s="64">
        <f t="shared" si="1"/>
        <v>60000</v>
      </c>
      <c r="G62" s="59"/>
    </row>
    <row r="63" spans="1:7" ht="15" customHeight="1">
      <c r="A63" s="54"/>
      <c r="B63" s="60" t="s">
        <v>77</v>
      </c>
      <c r="C63" s="61">
        <f>C62</f>
        <v>25</v>
      </c>
      <c r="D63" s="62"/>
      <c r="E63" s="63">
        <v>3200</v>
      </c>
      <c r="F63" s="64">
        <f t="shared" si="1"/>
        <v>80000</v>
      </c>
      <c r="G63" s="59"/>
    </row>
    <row r="64" spans="1:7" ht="15" customHeight="1">
      <c r="A64" s="54"/>
      <c r="B64" s="60" t="s">
        <v>78</v>
      </c>
      <c r="C64" s="61">
        <f>C26</f>
        <v>0</v>
      </c>
      <c r="D64" s="62"/>
      <c r="E64" s="63">
        <v>2500</v>
      </c>
      <c r="F64" s="64">
        <f t="shared" si="1"/>
        <v>0</v>
      </c>
      <c r="G64" s="59"/>
    </row>
    <row r="65" spans="1:7" ht="15" customHeight="1">
      <c r="A65" s="54"/>
      <c r="B65" s="60" t="s">
        <v>79</v>
      </c>
      <c r="C65" s="61">
        <f>C64</f>
        <v>0</v>
      </c>
      <c r="D65" s="62"/>
      <c r="E65" s="63">
        <v>3400</v>
      </c>
      <c r="F65" s="64">
        <f t="shared" si="1"/>
        <v>0</v>
      </c>
      <c r="G65" s="59"/>
    </row>
    <row r="66" spans="1:7" ht="15" customHeight="1">
      <c r="A66" s="54"/>
      <c r="B66" s="60" t="s">
        <v>80</v>
      </c>
      <c r="C66" s="61">
        <f>C27</f>
        <v>0</v>
      </c>
      <c r="D66" s="62"/>
      <c r="E66" s="63">
        <v>3500</v>
      </c>
      <c r="F66" s="64">
        <f t="shared" si="1"/>
        <v>0</v>
      </c>
      <c r="G66" s="59"/>
    </row>
    <row r="67" spans="1:7" ht="15" customHeight="1">
      <c r="A67" s="54"/>
      <c r="B67" s="60" t="s">
        <v>0</v>
      </c>
      <c r="C67" s="61">
        <f>C66</f>
        <v>0</v>
      </c>
      <c r="D67" s="62"/>
      <c r="E67" s="63">
        <v>4600</v>
      </c>
      <c r="F67" s="64">
        <f t="shared" si="1"/>
        <v>0</v>
      </c>
      <c r="G67" s="59"/>
    </row>
    <row r="68" spans="1:7" ht="15" customHeight="1">
      <c r="A68" s="54"/>
      <c r="B68" s="60" t="s">
        <v>1</v>
      </c>
      <c r="C68" s="61">
        <f>C11</f>
        <v>0</v>
      </c>
      <c r="D68" s="62"/>
      <c r="E68" s="63">
        <v>30000</v>
      </c>
      <c r="F68" s="64">
        <f t="shared" si="1"/>
        <v>0</v>
      </c>
      <c r="G68" s="59"/>
    </row>
    <row r="69" spans="1:7" ht="15" customHeight="1">
      <c r="A69" s="54"/>
      <c r="B69" s="66"/>
      <c r="C69" s="62"/>
      <c r="D69" s="62"/>
      <c r="E69" s="63"/>
      <c r="F69" s="64">
        <f t="shared" si="1"/>
        <v>0</v>
      </c>
      <c r="G69" s="59"/>
    </row>
    <row r="70" spans="1:7" ht="15" customHeight="1">
      <c r="A70" s="54"/>
      <c r="B70" s="60" t="s">
        <v>2</v>
      </c>
      <c r="C70" s="61">
        <f>C62+C64</f>
        <v>25</v>
      </c>
      <c r="D70" s="62"/>
      <c r="E70" s="63">
        <v>280</v>
      </c>
      <c r="F70" s="64">
        <f t="shared" si="1"/>
        <v>7000</v>
      </c>
      <c r="G70" s="59"/>
    </row>
    <row r="71" spans="1:7" ht="15" customHeight="1">
      <c r="A71" s="54"/>
      <c r="B71" s="60" t="s">
        <v>3</v>
      </c>
      <c r="C71" s="61">
        <f>INT((C63+C65+3)/4)+INT((C65+3)/8)</f>
        <v>7</v>
      </c>
      <c r="D71" s="62"/>
      <c r="E71" s="63">
        <v>1500</v>
      </c>
      <c r="F71" s="64">
        <f t="shared" si="1"/>
        <v>10500</v>
      </c>
      <c r="G71" s="59"/>
    </row>
    <row r="72" spans="1:7" ht="15" customHeight="1">
      <c r="A72" s="54"/>
      <c r="B72" s="60" t="s">
        <v>4</v>
      </c>
      <c r="C72" s="61">
        <f>INT((C67+7)/8)</f>
        <v>0</v>
      </c>
      <c r="D72" s="62"/>
      <c r="E72" s="63">
        <v>1900</v>
      </c>
      <c r="F72" s="64">
        <f t="shared" si="1"/>
        <v>0</v>
      </c>
      <c r="G72" s="59"/>
    </row>
    <row r="73" spans="1:7" ht="15" customHeight="1">
      <c r="A73" s="54"/>
      <c r="B73" s="65"/>
      <c r="C73" s="62"/>
      <c r="D73" s="62"/>
      <c r="E73" s="62"/>
      <c r="F73" s="64">
        <f t="shared" si="1"/>
        <v>0</v>
      </c>
      <c r="G73" s="59"/>
    </row>
    <row r="74" spans="1:7" ht="15" customHeight="1">
      <c r="A74" s="54"/>
      <c r="B74" s="60" t="s">
        <v>5</v>
      </c>
      <c r="C74" s="61">
        <f>C44</f>
        <v>1</v>
      </c>
      <c r="D74" s="62"/>
      <c r="E74" s="63">
        <v>5000</v>
      </c>
      <c r="F74" s="64">
        <f t="shared" si="1"/>
        <v>5000</v>
      </c>
      <c r="G74" s="59"/>
    </row>
    <row r="75" spans="1:7" ht="15" customHeight="1">
      <c r="A75" s="54"/>
      <c r="B75" s="60" t="s">
        <v>6</v>
      </c>
      <c r="C75" s="61">
        <f>IF(C17*0.5&lt;12,1,0)</f>
        <v>0</v>
      </c>
      <c r="D75" s="62"/>
      <c r="E75" s="63">
        <v>5000</v>
      </c>
      <c r="F75" s="64">
        <f t="shared" si="1"/>
        <v>0</v>
      </c>
      <c r="G75" s="59"/>
    </row>
    <row r="76" spans="1:7" ht="15" customHeight="1">
      <c r="A76" s="54"/>
      <c r="B76" s="60" t="s">
        <v>7</v>
      </c>
      <c r="C76" s="61">
        <f>IF(C17*0.5&lt;56,1,0)</f>
        <v>1</v>
      </c>
      <c r="D76" s="62"/>
      <c r="E76" s="63">
        <v>9000</v>
      </c>
      <c r="F76" s="64">
        <f t="shared" si="1"/>
        <v>9000</v>
      </c>
      <c r="G76" s="59"/>
    </row>
    <row r="77" spans="1:7" ht="15" customHeight="1">
      <c r="A77" s="54"/>
      <c r="B77" s="60" t="s">
        <v>8</v>
      </c>
      <c r="C77" s="61">
        <v>0</v>
      </c>
      <c r="D77" s="62"/>
      <c r="E77" s="63">
        <v>16000</v>
      </c>
      <c r="F77" s="64">
        <f t="shared" si="1"/>
        <v>0</v>
      </c>
      <c r="G77" s="59"/>
    </row>
    <row r="78" spans="1:7" ht="15" customHeight="1">
      <c r="A78" s="54"/>
      <c r="B78" s="65"/>
      <c r="C78" s="62"/>
      <c r="D78" s="62"/>
      <c r="E78" s="62"/>
      <c r="F78" s="64">
        <f t="shared" si="1"/>
        <v>0</v>
      </c>
      <c r="G78" s="67"/>
    </row>
    <row r="79" spans="1:7" ht="15" customHeight="1">
      <c r="A79" s="54"/>
      <c r="B79" s="68" t="s">
        <v>31</v>
      </c>
      <c r="C79" s="61">
        <f>F14</f>
        <v>0</v>
      </c>
      <c r="D79" s="69"/>
      <c r="E79" s="63">
        <v>10000</v>
      </c>
      <c r="F79" s="64">
        <f t="shared" si="1"/>
        <v>0</v>
      </c>
      <c r="G79" s="59"/>
    </row>
    <row r="80" spans="1:7" ht="15" customHeight="1">
      <c r="A80" s="54"/>
      <c r="B80" s="68" t="s">
        <v>33</v>
      </c>
      <c r="C80" s="61">
        <f>F15</f>
        <v>0</v>
      </c>
      <c r="D80" s="69"/>
      <c r="E80" s="63">
        <v>80000</v>
      </c>
      <c r="F80" s="64">
        <f t="shared" si="1"/>
        <v>0</v>
      </c>
      <c r="G80" s="59"/>
    </row>
    <row r="81" spans="1:7" ht="15" customHeight="1">
      <c r="A81" s="54"/>
      <c r="B81" s="70"/>
      <c r="C81" s="62"/>
      <c r="D81" s="69"/>
      <c r="E81" s="63"/>
      <c r="F81" s="64">
        <f t="shared" si="1"/>
        <v>0</v>
      </c>
      <c r="G81" s="59"/>
    </row>
    <row r="82" spans="1:7" ht="15" customHeight="1">
      <c r="A82" s="54"/>
      <c r="B82" s="68" t="s">
        <v>9</v>
      </c>
      <c r="C82" s="61">
        <f>F13</f>
        <v>0</v>
      </c>
      <c r="D82" s="69"/>
      <c r="E82" s="63">
        <v>75000</v>
      </c>
      <c r="F82" s="64">
        <f t="shared" si="1"/>
        <v>0</v>
      </c>
      <c r="G82" s="59"/>
    </row>
    <row r="83" spans="1:7" ht="15" customHeight="1">
      <c r="A83" s="54"/>
      <c r="B83" s="68" t="s">
        <v>10</v>
      </c>
      <c r="C83" s="61">
        <f>F13</f>
        <v>0</v>
      </c>
      <c r="D83" s="69"/>
      <c r="E83" s="63">
        <v>25000</v>
      </c>
      <c r="F83" s="64">
        <f t="shared" si="1"/>
        <v>0</v>
      </c>
      <c r="G83" s="59"/>
    </row>
    <row r="84" spans="1:7" ht="15" customHeight="1">
      <c r="A84" s="71"/>
      <c r="B84" s="79"/>
      <c r="C84" s="69"/>
      <c r="D84" s="69"/>
      <c r="E84" s="69"/>
      <c r="F84" s="71"/>
      <c r="G84" s="66"/>
    </row>
    <row r="85" spans="1:7" ht="15" customHeight="1">
      <c r="A85" s="71"/>
      <c r="B85" s="65"/>
      <c r="C85" s="62"/>
      <c r="D85" s="62"/>
      <c r="E85" s="72" t="s">
        <v>49</v>
      </c>
      <c r="F85" s="64">
        <f>SUM(F33:F84)</f>
        <v>549000</v>
      </c>
      <c r="G85" s="66"/>
    </row>
    <row r="86" spans="1:7" ht="15" customHeight="1">
      <c r="A86" s="71"/>
      <c r="B86" s="73"/>
      <c r="C86" s="74"/>
      <c r="D86" s="74"/>
      <c r="E86" s="75" t="s">
        <v>11</v>
      </c>
      <c r="F86" s="76">
        <f>F85*1.27</f>
        <v>697230</v>
      </c>
      <c r="G86" s="66"/>
    </row>
    <row r="87" spans="1:7" ht="15" customHeight="1">
      <c r="A87" s="69"/>
      <c r="B87" s="77"/>
      <c r="C87" s="77"/>
      <c r="D87" s="77"/>
      <c r="E87" s="78"/>
      <c r="F87" s="77"/>
      <c r="G87" s="69"/>
    </row>
  </sheetData>
  <sheetCalcPr fullCalcOnLoad="1"/>
  <mergeCells count="7">
    <mergeCell ref="B24:C24"/>
    <mergeCell ref="B29:F30"/>
    <mergeCell ref="B2:F2"/>
    <mergeCell ref="B5:C5"/>
    <mergeCell ref="E17:F17"/>
    <mergeCell ref="E11:F11"/>
    <mergeCell ref="E23:F23"/>
  </mergeCells>
  <phoneticPr fontId="5" type="noConversion"/>
  <conditionalFormatting sqref="C16">
    <cfRule type="cellIs" dxfId="7" priority="2" stopIfTrue="1" operator="greaterThan">
      <formula>64</formula>
    </cfRule>
  </conditionalFormatting>
  <conditionalFormatting sqref="C25">
    <cfRule type="cellIs" dxfId="6" priority="4" stopIfTrue="1" operator="lessThan">
      <formula>0</formula>
    </cfRule>
  </conditionalFormatting>
  <conditionalFormatting sqref="C19">
    <cfRule type="cellIs" dxfId="5" priority="0" stopIfTrue="1" operator="greaterThan">
      <formula>192</formula>
    </cfRule>
  </conditionalFormatting>
  <conditionalFormatting sqref="C18">
    <cfRule type="cellIs" dxfId="4" priority="5" stopIfTrue="1" operator="greaterThan">
      <formula>128</formula>
    </cfRule>
  </conditionalFormatting>
  <conditionalFormatting sqref="F21">
    <cfRule type="cellIs" dxfId="3" priority="6" stopIfTrue="1" operator="between">
      <formula>0</formula>
      <formula>128</formula>
    </cfRule>
    <cfRule type="cellIs" dxfId="2" priority="6" stopIfTrue="1" operator="greaterThan">
      <formula>128</formula>
    </cfRule>
  </conditionalFormatting>
  <conditionalFormatting sqref="F9">
    <cfRule type="cellIs" dxfId="1" priority="7" stopIfTrue="1" operator="lessThanOrEqual">
      <formula>40</formula>
    </cfRule>
    <cfRule type="cellIs" dxfId="0" priority="7" stopIfTrue="1" operator="greaterThan">
      <formula>40</formula>
    </cfRule>
  </conditionalFormatting>
  <hyperlinks>
    <hyperlink ref="B33" r:id="rId1"/>
    <hyperlink ref="B34" r:id="rId2"/>
    <hyperlink ref="B35" r:id="rId3"/>
    <hyperlink ref="B37" r:id="rId4"/>
    <hyperlink ref="B39" r:id="rId5"/>
    <hyperlink ref="B40" r:id="rId6"/>
    <hyperlink ref="B41" r:id="rId7"/>
    <hyperlink ref="B42" r:id="rId8"/>
    <hyperlink ref="B44" r:id="rId9"/>
    <hyperlink ref="B46" r:id="rId10"/>
    <hyperlink ref="B47" r:id="rId11"/>
    <hyperlink ref="B49" r:id="rId12"/>
    <hyperlink ref="B51" r:id="rId13"/>
    <hyperlink ref="B53" r:id="rId14"/>
    <hyperlink ref="B54" r:id="rId15"/>
    <hyperlink ref="B56" r:id="rId16"/>
    <hyperlink ref="B57" r:id="rId17"/>
    <hyperlink ref="B59" r:id="rId18"/>
    <hyperlink ref="B60" r:id="rId19"/>
    <hyperlink ref="B62" r:id="rId20"/>
    <hyperlink ref="B63" r:id="rId21"/>
    <hyperlink ref="B64" r:id="rId22"/>
    <hyperlink ref="B65" r:id="rId23"/>
    <hyperlink ref="B66" r:id="rId24"/>
    <hyperlink ref="B67" r:id="rId25"/>
    <hyperlink ref="B68" r:id="rId26"/>
    <hyperlink ref="B70" r:id="rId27"/>
    <hyperlink ref="B71" r:id="rId28"/>
    <hyperlink ref="B72" r:id="rId29"/>
    <hyperlink ref="B75" r:id="rId30"/>
    <hyperlink ref="B76" r:id="rId31"/>
    <hyperlink ref="B77" r:id="rId32"/>
    <hyperlink ref="B82" r:id="rId33"/>
    <hyperlink ref="B83" r:id="rId34"/>
  </hyperlinks>
  <pageMargins left="0.45833299999999999" right="0.75" top="1" bottom="1" header="0.5" footer="0.5"/>
  <headerFooter>
    <oddFooter>&amp;C&amp;"Helvetica Neue,Regular"&amp;12&amp;K000000&amp;P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myIO Kalkulátor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Szabó Péter</cp:lastModifiedBy>
  <cp:revision/>
  <dcterms:created xsi:type="dcterms:W3CDTF">2024-09-16T12:55:40Z</dcterms:created>
  <dcterms:modified xsi:type="dcterms:W3CDTF">2025-01-16T14:07:17Z</dcterms:modified>
  <cp:category/>
  <cp:contentStatus/>
</cp:coreProperties>
</file>